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431" windowWidth="19320" windowHeight="15480" firstSheet="3" activeTab="5"/>
  </bookViews>
  <sheets>
    <sheet name="Soil Carbon" sheetId="1" r:id="rId1"/>
    <sheet name="C conc. graph" sheetId="2" r:id="rId2"/>
    <sheet name="C conc. data" sheetId="3" r:id="rId3"/>
    <sheet name="Tree Data Calculator " sheetId="4" r:id="rId4"/>
    <sheet name="Forest Diameter and Biomass" sheetId="5" r:id="rId5"/>
    <sheet name="Diameter Histogra" sheetId="6" r:id="rId6"/>
    <sheet name="USFS Data" sheetId="7" r:id="rId7"/>
  </sheets>
  <definedNames/>
  <calcPr fullCalcOnLoad="1"/>
</workbook>
</file>

<file path=xl/sharedStrings.xml><?xml version="1.0" encoding="utf-8"?>
<sst xmlns="http://schemas.openxmlformats.org/spreadsheetml/2006/main" count="92" uniqueCount="72">
  <si>
    <t xml:space="preserve">Forest </t>
  </si>
  <si>
    <t>Agriculture</t>
  </si>
  <si>
    <t>Lawn</t>
  </si>
  <si>
    <t xml:space="preserve">Percent Concentration of Carbon at 5cm Depth </t>
  </si>
  <si>
    <t>Monday</t>
  </si>
  <si>
    <t>Tuesday</t>
  </si>
  <si>
    <t>Wednesday</t>
  </si>
  <si>
    <t>Average</t>
  </si>
  <si>
    <t>Standard Deviation</t>
  </si>
  <si>
    <t>Standard Error</t>
  </si>
  <si>
    <t xml:space="preserve"> Relative Error (%)</t>
  </si>
  <si>
    <t>Diameter (cm)</t>
  </si>
  <si>
    <t>Frequency</t>
  </si>
  <si>
    <t>Depth of O-Horizon (cm)</t>
  </si>
  <si>
    <r>
      <t>Forest Area (m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</si>
  <si>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(assume 10)</t>
  </si>
  <si>
    <t>(assume 5)</t>
  </si>
  <si>
    <t>0-3</t>
  </si>
  <si>
    <t>3.1-5</t>
  </si>
  <si>
    <t>5.1-10</t>
  </si>
  <si>
    <t>10.1-15</t>
  </si>
  <si>
    <t>15.1-20</t>
  </si>
  <si>
    <t>20.1-25</t>
  </si>
  <si>
    <t>25.1-30</t>
  </si>
  <si>
    <t>30.1-35</t>
  </si>
  <si>
    <t>35.1-40</t>
  </si>
  <si>
    <t>40.1-45</t>
  </si>
  <si>
    <t>45.1-60</t>
  </si>
  <si>
    <t xml:space="preserve">Tree Stand Data </t>
  </si>
  <si>
    <t>Tree Age</t>
  </si>
  <si>
    <t>Average Ring Count</t>
  </si>
  <si>
    <t>Estimated Age (years)</t>
  </si>
  <si>
    <t>Average Tree Tally Count</t>
  </si>
  <si>
    <t>% Frequency</t>
  </si>
  <si>
    <t>Estimated Tree Diameter Distribution</t>
  </si>
  <si>
    <t>Biomass Calculator</t>
  </si>
  <si>
    <t>Tree Diameter (cm)</t>
  </si>
  <si>
    <t>Diameters (cm)</t>
  </si>
  <si>
    <t>Total Biomass (kg)</t>
  </si>
  <si>
    <t>Total Carbon (kg)</t>
  </si>
  <si>
    <t>EXP(-2.48+2.4835*LN(Diameter))</t>
  </si>
  <si>
    <t>Tree Diameters bins for Histogram</t>
  </si>
  <si>
    <t>Estimated Biomass from Tree Distribution</t>
  </si>
  <si>
    <t>Estimated Forest Biomass (kg)</t>
  </si>
  <si>
    <t>Estimated Tree Carbon (kg)</t>
  </si>
  <si>
    <t>TOTAL CARBON in BIOMASS</t>
  </si>
  <si>
    <r>
      <t>(Assuming Soil Bulk Density of 1.0 g/cm</t>
    </r>
    <r>
      <rPr>
        <vertAlign val="superscript"/>
        <sz val="14"/>
        <rFont val="Arial"/>
        <family val="2"/>
      </rPr>
      <t>3)</t>
    </r>
  </si>
  <si>
    <t>Average Diameter Growth Rate</t>
  </si>
  <si>
    <t>Age</t>
  </si>
  <si>
    <t>Mean carbon density</t>
  </si>
  <si>
    <t>Live Tree</t>
  </si>
  <si>
    <t>Standing dead tree</t>
  </si>
  <si>
    <t>Under-story</t>
  </si>
  <si>
    <t>Down dead wood</t>
  </si>
  <si>
    <t>Forest floor</t>
  </si>
  <si>
    <t>Soil organic</t>
  </si>
  <si>
    <t>Total nonsoil</t>
  </si>
  <si>
    <t>years</t>
  </si>
  <si>
    <t>-------------------------------------kg of carbon per square meter----------------------------------</t>
  </si>
  <si>
    <t>USFS Estimated Carbon Sequestration from Reforestration after Clearcut in the Northeast</t>
  </si>
  <si>
    <r>
      <t>Density of Carbon by Landuse kg/m</t>
    </r>
    <r>
      <rPr>
        <vertAlign val="superscript"/>
        <sz val="16"/>
        <rFont val="Arial"/>
        <family val="2"/>
      </rPr>
      <t>2</t>
    </r>
  </si>
  <si>
    <t xml:space="preserve">The remaining 40% is assumed to be transferred into the soil. </t>
  </si>
  <si>
    <t>Can you calculate the amount of carbon transferring into the soil?</t>
  </si>
  <si>
    <t xml:space="preserve">The microrganisms are only active when the ground  is not frozen (240 days per year). </t>
  </si>
  <si>
    <t>Calculate the average yearly quanitity.</t>
  </si>
  <si>
    <r>
      <t>Area (m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</si>
  <si>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18 234</t>
  </si>
  <si>
    <t>US average Yearly Carbon Release (kg/yr)</t>
  </si>
  <si>
    <r>
      <t>Carbon  Respiration Release Rate (mg C/cm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 xml:space="preserve"> Soil/day)</t>
    </r>
  </si>
  <si>
    <r>
      <t>Carbon Respiration Release Rate (kg C/m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/day)</t>
    </r>
  </si>
  <si>
    <t xml:space="preserve">These number refers to the 60% of carbon released by microrganism </t>
  </si>
  <si>
    <t xml:space="preserve">respiration back into the atmosphere when they decompose plant litter.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</si>
</sst>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sz val="12"/>
      <name val="Arial"/>
      <family val="0"/>
    </font>
    <font>
      <vertAlign val="superscript"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2" fontId="0" fillId="3" borderId="1" xfId="0" applyNumberForma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wrapText="1"/>
    </xf>
    <xf numFmtId="0" fontId="13" fillId="0" borderId="3" xfId="0" applyFont="1" applyBorder="1" applyAlignment="1">
      <alignment horizontal="center" wrapText="1"/>
    </xf>
    <xf numFmtId="0" fontId="12" fillId="0" borderId="0" xfId="0" applyNumberFormat="1" applyFont="1" applyAlignment="1">
      <alignment horizontal="right" wrapText="1"/>
    </xf>
    <xf numFmtId="0" fontId="12" fillId="0" borderId="7" xfId="0" applyNumberFormat="1" applyFont="1" applyBorder="1" applyAlignment="1">
      <alignment horizontal="right" wrapText="1"/>
    </xf>
    <xf numFmtId="0" fontId="12" fillId="4" borderId="0" xfId="0" applyNumberFormat="1" applyFont="1" applyFill="1" applyAlignment="1">
      <alignment horizontal="right" wrapText="1"/>
    </xf>
    <xf numFmtId="0" fontId="0" fillId="4" borderId="0" xfId="0" applyFill="1" applyAlignment="1">
      <alignment/>
    </xf>
    <xf numFmtId="0" fontId="14" fillId="4" borderId="0" xfId="0" applyNumberFormat="1" applyFont="1" applyFill="1" applyAlignment="1">
      <alignment horizontal="right" wrapText="1"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Carbon Concentration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 conc. data'!$A$3:$C$3</c:f>
                <c:numCache>
                  <c:ptCount val="3"/>
                  <c:pt idx="0">
                    <c:v>0.12732286169856272</c:v>
                  </c:pt>
                  <c:pt idx="1">
                    <c:v>0.4076899693530749</c:v>
                  </c:pt>
                  <c:pt idx="2">
                    <c:v>0.1617954813268211</c:v>
                  </c:pt>
                </c:numCache>
              </c:numRef>
            </c:plus>
            <c:minus>
              <c:numRef>
                <c:f>'C conc. data'!$A$3:$C$3</c:f>
                <c:numCache>
                  <c:ptCount val="3"/>
                  <c:pt idx="0">
                    <c:v>0.12732286169856272</c:v>
                  </c:pt>
                  <c:pt idx="1">
                    <c:v>0.4076899693530749</c:v>
                  </c:pt>
                  <c:pt idx="2">
                    <c:v>0.1617954813268211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'C conc. data'!$A$1:$C$1</c:f>
              <c:strCache>
                <c:ptCount val="3"/>
                <c:pt idx="0">
                  <c:v>Forest </c:v>
                </c:pt>
                <c:pt idx="1">
                  <c:v>Agriculture</c:v>
                </c:pt>
                <c:pt idx="2">
                  <c:v>Lawn</c:v>
                </c:pt>
              </c:strCache>
            </c:strRef>
          </c:cat>
          <c:val>
            <c:numRef>
              <c:f>'C conc. data'!$A$2:$C$2</c:f>
              <c:numCache>
                <c:ptCount val="3"/>
                <c:pt idx="0">
                  <c:v>1.8033333333333335</c:v>
                </c:pt>
                <c:pt idx="1">
                  <c:v>0.8066666666666668</c:v>
                </c:pt>
                <c:pt idx="2">
                  <c:v>1.4466666666666665</c:v>
                </c:pt>
              </c:numCache>
            </c:numRef>
          </c:val>
        </c:ser>
        <c:axId val="20767916"/>
        <c:axId val="52693517"/>
      </c:barChart>
      <c:catAx>
        <c:axId val="20767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Land Use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3517"/>
        <c:crosses val="autoZero"/>
        <c:auto val="1"/>
        <c:lblOffset val="100"/>
        <c:noMultiLvlLbl val="0"/>
      </c:catAx>
      <c:valAx>
        <c:axId val="5269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67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of Tree Diameters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'Forest Diameter and Biomass'!$B$5:$B$15</c:f>
              <c:strCache>
                <c:ptCount val="11"/>
                <c:pt idx="0">
                  <c:v>0-3</c:v>
                </c:pt>
                <c:pt idx="1">
                  <c:v>3.1-5</c:v>
                </c:pt>
                <c:pt idx="2">
                  <c:v>5.1-10</c:v>
                </c:pt>
                <c:pt idx="3">
                  <c:v>10.1-15</c:v>
                </c:pt>
                <c:pt idx="4">
                  <c:v>15.1-20</c:v>
                </c:pt>
                <c:pt idx="5">
                  <c:v>20.1-25</c:v>
                </c:pt>
                <c:pt idx="6">
                  <c:v>25.1-30</c:v>
                </c:pt>
                <c:pt idx="7">
                  <c:v>30.1-35</c:v>
                </c:pt>
                <c:pt idx="8">
                  <c:v>35.1-40</c:v>
                </c:pt>
                <c:pt idx="9">
                  <c:v>40.1-45</c:v>
                </c:pt>
                <c:pt idx="10">
                  <c:v>45.1-60</c:v>
                </c:pt>
              </c:strCache>
            </c:strRef>
          </c:cat>
          <c:val>
            <c:numRef>
              <c:f>'Forest Diameter and Biomass'!$E$5:$E$15</c:f>
              <c:numCache>
                <c:ptCount val="11"/>
                <c:pt idx="0">
                  <c:v>2.314285714285714</c:v>
                </c:pt>
                <c:pt idx="1">
                  <c:v>25.457142857142856</c:v>
                </c:pt>
                <c:pt idx="2">
                  <c:v>48.6</c:v>
                </c:pt>
                <c:pt idx="3">
                  <c:v>16.2</c:v>
                </c:pt>
                <c:pt idx="4">
                  <c:v>18.514285714285712</c:v>
                </c:pt>
                <c:pt idx="5">
                  <c:v>10.414285714285713</c:v>
                </c:pt>
                <c:pt idx="6">
                  <c:v>20.828571428571426</c:v>
                </c:pt>
                <c:pt idx="7">
                  <c:v>6.942857142857143</c:v>
                </c:pt>
                <c:pt idx="8">
                  <c:v>5.785714285714286</c:v>
                </c:pt>
                <c:pt idx="9">
                  <c:v>4.628571428571428</c:v>
                </c:pt>
                <c:pt idx="10">
                  <c:v>3.4714285714285715</c:v>
                </c:pt>
              </c:numCache>
            </c:numRef>
          </c:val>
        </c:ser>
        <c:axId val="4479606"/>
        <c:axId val="40316455"/>
      </c:barChart>
      <c:catAx>
        <c:axId val="447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Trees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3">
      <selection activeCell="L40" sqref="L40"/>
    </sheetView>
  </sheetViews>
  <sheetFormatPr defaultColWidth="9.140625" defaultRowHeight="12.75"/>
  <cols>
    <col min="1" max="1" width="21.28125" style="0" customWidth="1"/>
    <col min="2" max="2" width="11.00390625" style="0" customWidth="1"/>
    <col min="3" max="16384" width="8.8515625" style="0" customWidth="1"/>
  </cols>
  <sheetData>
    <row r="1" ht="20.25">
      <c r="B1" s="9" t="s">
        <v>3</v>
      </c>
    </row>
    <row r="2" spans="2:8" s="1" customFormat="1" ht="18">
      <c r="B2" s="1" t="s">
        <v>0</v>
      </c>
      <c r="E2" s="1" t="s">
        <v>1</v>
      </c>
      <c r="H2" s="1" t="s">
        <v>2</v>
      </c>
    </row>
    <row r="3" spans="1:8" ht="12.75">
      <c r="A3" t="s">
        <v>4</v>
      </c>
      <c r="B3">
        <v>1.99</v>
      </c>
      <c r="E3">
        <v>1.62</v>
      </c>
      <c r="H3">
        <v>1.72</v>
      </c>
    </row>
    <row r="4" spans="1:8" ht="12.75">
      <c r="A4" t="s">
        <v>5</v>
      </c>
      <c r="B4">
        <v>1.86</v>
      </c>
      <c r="E4">
        <v>0.45</v>
      </c>
      <c r="H4">
        <v>1.16</v>
      </c>
    </row>
    <row r="5" spans="1:8" ht="12.75">
      <c r="A5" t="s">
        <v>6</v>
      </c>
      <c r="B5">
        <v>1.56</v>
      </c>
      <c r="E5">
        <v>0.35</v>
      </c>
      <c r="H5">
        <v>1.46</v>
      </c>
    </row>
    <row r="7" spans="1:8" ht="15.75">
      <c r="A7" s="2" t="s">
        <v>7</v>
      </c>
      <c r="B7" s="3">
        <f>AVERAGE(B3:B6)</f>
        <v>1.8033333333333335</v>
      </c>
      <c r="C7" s="3"/>
      <c r="D7" s="3"/>
      <c r="E7" s="3">
        <f>AVERAGE(E3:E6)</f>
        <v>0.8066666666666668</v>
      </c>
      <c r="F7" s="3"/>
      <c r="G7" s="3"/>
      <c r="H7" s="3">
        <f>AVERAGE(H3:H6)</f>
        <v>1.4466666666666665</v>
      </c>
    </row>
    <row r="8" spans="1:8" ht="12.75">
      <c r="A8" t="s">
        <v>8</v>
      </c>
      <c r="B8">
        <f>STDEV(B3:B5)</f>
        <v>0.220529665426976</v>
      </c>
      <c r="E8">
        <f>STDEV(E3:E5)</f>
        <v>0.7061397406557242</v>
      </c>
      <c r="H8">
        <f>STDEV(H3:H5)</f>
        <v>0.28023799409311567</v>
      </c>
    </row>
    <row r="9" spans="1:8" ht="12.75">
      <c r="A9" t="s">
        <v>9</v>
      </c>
      <c r="B9">
        <f>B8/(3^(1/2))</f>
        <v>0.12732286169856272</v>
      </c>
      <c r="E9">
        <f>E8/(3^(1/2))</f>
        <v>0.4076899693530749</v>
      </c>
      <c r="H9">
        <f>H8/(3^(1/2))</f>
        <v>0.1617954813268211</v>
      </c>
    </row>
    <row r="10" spans="1:8" ht="12.75">
      <c r="A10" s="4" t="s">
        <v>10</v>
      </c>
      <c r="B10" s="5">
        <f>(B9/B7)*100</f>
        <v>7.060417469421222</v>
      </c>
      <c r="C10" s="4"/>
      <c r="D10" s="4"/>
      <c r="E10" s="5">
        <f>(E9/E7)*100</f>
        <v>50.5400788454225</v>
      </c>
      <c r="F10" s="4"/>
      <c r="G10" s="4"/>
      <c r="H10" s="5">
        <f>(H9/H7)*100</f>
        <v>11.184019446554453</v>
      </c>
    </row>
    <row r="12" ht="20.25">
      <c r="B12" s="9" t="s">
        <v>13</v>
      </c>
    </row>
    <row r="13" spans="2:8" ht="18">
      <c r="B13" s="1" t="s">
        <v>0</v>
      </c>
      <c r="C13" s="1"/>
      <c r="D13" s="1"/>
      <c r="E13" s="1" t="s">
        <v>1</v>
      </c>
      <c r="F13" s="1"/>
      <c r="G13" s="1"/>
      <c r="H13" s="1" t="s">
        <v>2</v>
      </c>
    </row>
    <row r="14" spans="2:8" ht="15.75">
      <c r="B14" s="10">
        <v>16</v>
      </c>
      <c r="C14" s="3"/>
      <c r="D14" s="3"/>
      <c r="E14" s="3" t="s">
        <v>15</v>
      </c>
      <c r="F14" s="3"/>
      <c r="G14" s="3"/>
      <c r="H14" s="10" t="s">
        <v>16</v>
      </c>
    </row>
    <row r="16" spans="2:8" ht="23.25">
      <c r="B16" s="48" t="s">
        <v>60</v>
      </c>
      <c r="C16" s="46"/>
      <c r="D16" s="46"/>
      <c r="E16" s="46"/>
      <c r="F16" s="46"/>
      <c r="G16" s="46"/>
      <c r="H16" s="46"/>
    </row>
    <row r="17" spans="2:8" ht="21">
      <c r="B17" s="49" t="s">
        <v>46</v>
      </c>
      <c r="C17" s="46"/>
      <c r="D17" s="46"/>
      <c r="E17" s="46"/>
      <c r="F17" s="46"/>
      <c r="G17" s="46"/>
      <c r="H17" s="46"/>
    </row>
    <row r="18" spans="2:8" ht="18">
      <c r="B18" s="50" t="s">
        <v>0</v>
      </c>
      <c r="C18" s="50"/>
      <c r="D18" s="50"/>
      <c r="E18" s="50" t="s">
        <v>1</v>
      </c>
      <c r="F18" s="50"/>
      <c r="G18" s="50"/>
      <c r="H18" s="50" t="s">
        <v>2</v>
      </c>
    </row>
    <row r="19" spans="1:8" ht="18">
      <c r="A19" s="2"/>
      <c r="B19" s="51">
        <v>5.31</v>
      </c>
      <c r="C19" s="52"/>
      <c r="D19" s="52"/>
      <c r="E19" s="52">
        <v>1.5</v>
      </c>
      <c r="F19" s="52"/>
      <c r="G19" s="52"/>
      <c r="H19" s="52">
        <v>1.6</v>
      </c>
    </row>
    <row r="20" spans="1:8" ht="18">
      <c r="A20" s="2"/>
      <c r="B20" s="1"/>
      <c r="C20" s="1"/>
      <c r="D20" s="1"/>
      <c r="E20" s="1"/>
      <c r="F20" s="1"/>
      <c r="G20" s="1"/>
      <c r="H20" s="1"/>
    </row>
    <row r="22" ht="23.25">
      <c r="B22" s="9" t="s">
        <v>68</v>
      </c>
    </row>
    <row r="23" spans="1:8" ht="18">
      <c r="A23" s="2"/>
      <c r="B23" s="1" t="s">
        <v>0</v>
      </c>
      <c r="C23" s="1"/>
      <c r="D23" s="1"/>
      <c r="E23" s="1" t="s">
        <v>1</v>
      </c>
      <c r="F23" s="1"/>
      <c r="G23" s="1"/>
      <c r="H23" s="1" t="s">
        <v>2</v>
      </c>
    </row>
    <row r="24" spans="2:8" ht="18">
      <c r="B24" s="1">
        <v>60</v>
      </c>
      <c r="C24" s="1"/>
      <c r="D24" s="1"/>
      <c r="E24" s="1">
        <v>2</v>
      </c>
      <c r="F24" s="1"/>
      <c r="G24" s="1"/>
      <c r="H24" s="1">
        <v>8</v>
      </c>
    </row>
    <row r="25" spans="2:8" ht="18">
      <c r="B25" s="1"/>
      <c r="C25" s="1"/>
      <c r="D25" s="1"/>
      <c r="E25" s="1"/>
      <c r="F25" s="1"/>
      <c r="G25" s="1"/>
      <c r="H25" s="1"/>
    </row>
    <row r="26" ht="23.25">
      <c r="B26" s="9" t="s">
        <v>65</v>
      </c>
    </row>
    <row r="27" spans="2:8" ht="18">
      <c r="B27" s="1" t="s">
        <v>0</v>
      </c>
      <c r="C27" s="1"/>
      <c r="D27" s="1"/>
      <c r="E27" s="1" t="s">
        <v>1</v>
      </c>
      <c r="F27" s="1"/>
      <c r="G27" s="1"/>
      <c r="H27" s="1" t="s">
        <v>2</v>
      </c>
    </row>
    <row r="28" spans="1:8" ht="18">
      <c r="A28" s="2"/>
      <c r="B28" s="28">
        <v>3470</v>
      </c>
      <c r="E28" s="27">
        <f>B28*3</f>
        <v>10410</v>
      </c>
      <c r="H28" s="27">
        <f>B28*9</f>
        <v>31230</v>
      </c>
    </row>
    <row r="31" ht="21">
      <c r="B31" s="27" t="s">
        <v>69</v>
      </c>
    </row>
    <row r="32" spans="2:11" ht="18">
      <c r="B32" s="1" t="s">
        <v>0</v>
      </c>
      <c r="C32" s="1"/>
      <c r="D32" s="1"/>
      <c r="E32" s="1" t="s">
        <v>1</v>
      </c>
      <c r="F32" s="1"/>
      <c r="G32" s="1"/>
      <c r="H32" s="1" t="s">
        <v>2</v>
      </c>
      <c r="K32" t="s">
        <v>70</v>
      </c>
    </row>
    <row r="33" spans="2:11" ht="18">
      <c r="B33" s="1">
        <f>(60*160000)/1000000</f>
        <v>9.6</v>
      </c>
      <c r="C33" s="1"/>
      <c r="D33" s="1"/>
      <c r="E33" s="1">
        <f>(2*100000)/1000000</f>
        <v>0.2</v>
      </c>
      <c r="F33" s="1"/>
      <c r="G33" s="1"/>
      <c r="H33" s="1">
        <f>(50000*8)/1000000</f>
        <v>0.4</v>
      </c>
      <c r="K33" t="s">
        <v>71</v>
      </c>
    </row>
    <row r="34" ht="12.75">
      <c r="K34" t="s">
        <v>61</v>
      </c>
    </row>
    <row r="35" spans="2:11" ht="18">
      <c r="B35" s="1" t="s">
        <v>67</v>
      </c>
      <c r="K35" t="s">
        <v>62</v>
      </c>
    </row>
    <row r="36" spans="2:11" ht="18">
      <c r="B36" s="1" t="s">
        <v>66</v>
      </c>
      <c r="K36" t="s">
        <v>63</v>
      </c>
    </row>
    <row r="38" ht="12.75">
      <c r="K38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E47" sqref="E47"/>
    </sheetView>
  </sheetViews>
  <sheetFormatPr defaultColWidth="9.140625" defaultRowHeight="12.75"/>
  <cols>
    <col min="1" max="1" width="12.140625" style="0" customWidth="1"/>
    <col min="2" max="2" width="16.00390625" style="0" customWidth="1"/>
    <col min="3" max="16384" width="8.8515625" style="0" customWidth="1"/>
  </cols>
  <sheetData>
    <row r="1" spans="1:7" ht="18">
      <c r="A1" s="1" t="s">
        <v>0</v>
      </c>
      <c r="B1" s="1" t="s">
        <v>1</v>
      </c>
      <c r="C1" s="1" t="s">
        <v>2</v>
      </c>
      <c r="D1" s="1"/>
      <c r="F1" s="1"/>
      <c r="G1" s="1"/>
    </row>
    <row r="2" spans="1:3" ht="21" customHeight="1">
      <c r="A2" s="6">
        <v>1.8033333333333335</v>
      </c>
      <c r="B2">
        <v>0.8066666666666668</v>
      </c>
      <c r="C2">
        <v>1.4466666666666665</v>
      </c>
    </row>
    <row r="3" spans="1:3" ht="12.75">
      <c r="A3">
        <v>0.12732286169856272</v>
      </c>
      <c r="B3">
        <v>0.4076899693530749</v>
      </c>
      <c r="C3">
        <v>0.1617954813268211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44"/>
  <sheetViews>
    <sheetView workbookViewId="0" topLeftCell="A1">
      <selection activeCell="D14" sqref="D14"/>
    </sheetView>
  </sheetViews>
  <sheetFormatPr defaultColWidth="9.140625" defaultRowHeight="12.75"/>
  <cols>
    <col min="1" max="1" width="8.8515625" style="0" customWidth="1"/>
    <col min="2" max="2" width="19.00390625" style="7" customWidth="1"/>
    <col min="3" max="3" width="16.421875" style="7" customWidth="1"/>
    <col min="4" max="4" width="25.57421875" style="0" customWidth="1"/>
    <col min="5" max="5" width="28.140625" style="0" customWidth="1"/>
    <col min="6" max="6" width="21.8515625" style="0" customWidth="1"/>
    <col min="7" max="7" width="8.8515625" style="0" customWidth="1"/>
    <col min="8" max="8" width="14.8515625" style="0" customWidth="1"/>
    <col min="9" max="16384" width="8.8515625" style="0" customWidth="1"/>
  </cols>
  <sheetData>
    <row r="1" spans="2:3" ht="20.25">
      <c r="B1" s="12" t="s">
        <v>28</v>
      </c>
      <c r="C1" s="12"/>
    </row>
    <row r="2" spans="4:8" ht="18">
      <c r="D2" s="1" t="s">
        <v>29</v>
      </c>
      <c r="E2" s="13"/>
      <c r="F2" s="13"/>
      <c r="G2" s="13"/>
      <c r="H2" s="13"/>
    </row>
    <row r="3" spans="2:8" ht="15.75">
      <c r="B3" s="15" t="s">
        <v>11</v>
      </c>
      <c r="C3" s="15"/>
      <c r="D3" s="2" t="s">
        <v>11</v>
      </c>
      <c r="E3" s="2" t="s">
        <v>30</v>
      </c>
      <c r="F3" s="2" t="s">
        <v>31</v>
      </c>
      <c r="H3" s="2" t="s">
        <v>47</v>
      </c>
    </row>
    <row r="4" spans="2:8" ht="18">
      <c r="B4" s="7">
        <v>4.445</v>
      </c>
      <c r="D4" s="14">
        <v>44</v>
      </c>
      <c r="E4" s="14">
        <v>23</v>
      </c>
      <c r="F4" s="14">
        <v>29</v>
      </c>
      <c r="H4" s="32">
        <f>D4/F4</f>
        <v>1.5172413793103448</v>
      </c>
    </row>
    <row r="5" spans="2:8" ht="18">
      <c r="B5" s="7">
        <v>3.81</v>
      </c>
      <c r="D5" s="14">
        <v>46</v>
      </c>
      <c r="E5" s="14">
        <v>25</v>
      </c>
      <c r="F5" s="14">
        <v>31</v>
      </c>
      <c r="H5" s="32">
        <f>D5/F5</f>
        <v>1.4838709677419355</v>
      </c>
    </row>
    <row r="6" spans="2:8" ht="18">
      <c r="B6" s="7">
        <v>10.16</v>
      </c>
      <c r="D6" s="14">
        <v>54</v>
      </c>
      <c r="E6" s="14">
        <v>31</v>
      </c>
      <c r="F6" s="14">
        <v>37</v>
      </c>
      <c r="H6" s="32">
        <f>D6/F6</f>
        <v>1.4594594594594594</v>
      </c>
    </row>
    <row r="7" spans="2:8" ht="18">
      <c r="B7" s="7">
        <v>6.985</v>
      </c>
      <c r="D7" s="14">
        <v>59</v>
      </c>
      <c r="E7" s="14">
        <v>32</v>
      </c>
      <c r="F7" s="14">
        <v>38</v>
      </c>
      <c r="H7" s="32">
        <f>D7/F7</f>
        <v>1.5526315789473684</v>
      </c>
    </row>
    <row r="8" ht="12.75">
      <c r="B8" s="7">
        <v>17.78</v>
      </c>
    </row>
    <row r="9" spans="2:4" ht="18">
      <c r="B9" s="7">
        <v>3.81</v>
      </c>
      <c r="D9" s="11" t="s">
        <v>32</v>
      </c>
    </row>
    <row r="10" spans="2:4" ht="18">
      <c r="B10" s="7">
        <v>6.35</v>
      </c>
      <c r="D10" s="14">
        <v>162</v>
      </c>
    </row>
    <row r="11" ht="12.75">
      <c r="B11" s="7">
        <v>3.81</v>
      </c>
    </row>
    <row r="12" spans="2:6" ht="18">
      <c r="B12" s="7">
        <v>4.445</v>
      </c>
      <c r="D12" s="14" t="s">
        <v>35</v>
      </c>
      <c r="E12" s="29" t="s">
        <v>40</v>
      </c>
      <c r="F12" s="21"/>
    </row>
    <row r="13" spans="2:6" ht="24" customHeight="1">
      <c r="B13" s="7">
        <v>7.62</v>
      </c>
      <c r="D13" s="22" t="s">
        <v>36</v>
      </c>
      <c r="E13" s="22" t="s">
        <v>38</v>
      </c>
      <c r="F13" s="22" t="s">
        <v>39</v>
      </c>
    </row>
    <row r="14" spans="2:6" ht="12.75">
      <c r="B14" s="7">
        <v>5.715</v>
      </c>
      <c r="D14" s="23"/>
      <c r="E14" s="26" t="e">
        <f>EXP(-2.48+2.4835*LN(D14))</f>
        <v>#NUM!</v>
      </c>
      <c r="F14" s="26" t="e">
        <f>E14*0.6</f>
        <v>#NUM!</v>
      </c>
    </row>
    <row r="15" ht="12.75">
      <c r="B15" s="7">
        <v>6.35</v>
      </c>
    </row>
    <row r="16" ht="12.75">
      <c r="B16" s="7">
        <v>5.08</v>
      </c>
    </row>
    <row r="17" ht="12.75">
      <c r="B17" s="7">
        <v>3.81</v>
      </c>
    </row>
    <row r="18" ht="12.75">
      <c r="B18" s="7">
        <v>9.525</v>
      </c>
    </row>
    <row r="19" ht="12.75">
      <c r="B19" s="7">
        <v>10.16</v>
      </c>
    </row>
    <row r="20" ht="12.75">
      <c r="B20" s="7">
        <v>11.43</v>
      </c>
    </row>
    <row r="21" ht="12.75">
      <c r="B21" s="7">
        <v>2.54</v>
      </c>
    </row>
    <row r="22" ht="12.75">
      <c r="B22" s="7">
        <v>4.318</v>
      </c>
    </row>
    <row r="23" ht="12.75">
      <c r="B23" s="7">
        <v>20.066000000000003</v>
      </c>
    </row>
    <row r="24" ht="12.75">
      <c r="B24" s="7">
        <v>37.592000000000006</v>
      </c>
    </row>
    <row r="25" ht="12.75">
      <c r="B25" s="7">
        <v>31.496000000000002</v>
      </c>
    </row>
    <row r="26" ht="12.75">
      <c r="B26" s="7">
        <v>27.432000000000002</v>
      </c>
    </row>
    <row r="27" ht="12.75">
      <c r="B27" s="7">
        <v>18.541999999999998</v>
      </c>
    </row>
    <row r="28" ht="12.75">
      <c r="B28" s="7">
        <v>12.192</v>
      </c>
    </row>
    <row r="29" ht="12.75">
      <c r="B29" s="7">
        <v>30.733999999999998</v>
      </c>
    </row>
    <row r="30" ht="12.75">
      <c r="B30" s="7">
        <v>59.944</v>
      </c>
    </row>
    <row r="31" ht="12.75">
      <c r="B31" s="7">
        <v>10.16</v>
      </c>
    </row>
    <row r="32" ht="12.75">
      <c r="B32" s="7">
        <v>8.89</v>
      </c>
    </row>
    <row r="33" ht="12.75">
      <c r="B33" s="7">
        <v>29.21</v>
      </c>
    </row>
    <row r="34" ht="12.75">
      <c r="B34" s="7">
        <v>9.398000000000001</v>
      </c>
    </row>
    <row r="35" ht="12.75">
      <c r="B35" s="7">
        <v>22.352000000000004</v>
      </c>
    </row>
    <row r="36" ht="12.75">
      <c r="B36" s="7">
        <v>16.51</v>
      </c>
    </row>
    <row r="37" ht="12.75">
      <c r="B37" s="7">
        <v>8.128</v>
      </c>
    </row>
    <row r="38" ht="12.75">
      <c r="B38" s="7">
        <v>5.3340000000000005</v>
      </c>
    </row>
    <row r="39" ht="12.75">
      <c r="B39" s="7">
        <v>28.194</v>
      </c>
    </row>
    <row r="40" ht="12.75">
      <c r="B40" s="7">
        <v>6.8580000000000005</v>
      </c>
    </row>
    <row r="41" ht="12.75">
      <c r="B41" s="7">
        <v>29.21</v>
      </c>
    </row>
    <row r="42" ht="12.75">
      <c r="B42" s="7">
        <v>29.972</v>
      </c>
    </row>
    <row r="43" ht="12.75">
      <c r="B43" s="7">
        <v>6.35</v>
      </c>
    </row>
    <row r="44" ht="12.75">
      <c r="B44" s="7">
        <v>11.43</v>
      </c>
    </row>
    <row r="45" ht="12.75">
      <c r="B45" s="7">
        <v>3.81</v>
      </c>
    </row>
    <row r="46" ht="12.75">
      <c r="B46" s="7">
        <v>6.985</v>
      </c>
    </row>
    <row r="47" ht="12.75">
      <c r="B47" s="7">
        <v>15.875</v>
      </c>
    </row>
    <row r="48" ht="12.75">
      <c r="B48" s="7">
        <v>4.445</v>
      </c>
    </row>
    <row r="49" ht="12.75">
      <c r="B49" s="7">
        <v>7.62</v>
      </c>
    </row>
    <row r="50" ht="12.75">
      <c r="B50" s="7">
        <v>11.43</v>
      </c>
    </row>
    <row r="51" ht="12.75">
      <c r="B51" s="7">
        <v>17.145</v>
      </c>
    </row>
    <row r="52" ht="12.75">
      <c r="B52" s="7">
        <v>10.16</v>
      </c>
    </row>
    <row r="53" ht="12.75">
      <c r="B53" s="7">
        <v>6.35</v>
      </c>
    </row>
    <row r="54" ht="12.75">
      <c r="B54" s="7">
        <v>15.24</v>
      </c>
    </row>
    <row r="55" ht="12.75">
      <c r="B55" s="7">
        <v>8.89</v>
      </c>
    </row>
    <row r="56" ht="12.75">
      <c r="B56" s="7">
        <v>5.08</v>
      </c>
    </row>
    <row r="57" ht="12.75">
      <c r="B57" s="7">
        <v>6.35</v>
      </c>
    </row>
    <row r="58" ht="12.75">
      <c r="B58" s="7">
        <v>7.62</v>
      </c>
    </row>
    <row r="59" ht="12.75">
      <c r="B59" s="7">
        <v>5.08</v>
      </c>
    </row>
    <row r="60" ht="12.75">
      <c r="B60" s="7">
        <v>8.89</v>
      </c>
    </row>
    <row r="61" ht="12.75">
      <c r="B61" s="7">
        <v>6.35</v>
      </c>
    </row>
    <row r="62" ht="12.75">
      <c r="B62" s="7">
        <v>11.43</v>
      </c>
    </row>
    <row r="63" ht="12.75">
      <c r="B63" s="7">
        <v>2.54</v>
      </c>
    </row>
    <row r="64" ht="12.75">
      <c r="B64" s="7">
        <v>3.81</v>
      </c>
    </row>
    <row r="65" ht="12.75">
      <c r="B65" s="7">
        <v>8.255</v>
      </c>
    </row>
    <row r="66" ht="12.75">
      <c r="B66" s="7">
        <v>5.715</v>
      </c>
    </row>
    <row r="67" ht="12.75">
      <c r="B67" s="7">
        <v>5.08</v>
      </c>
    </row>
    <row r="68" ht="12.75">
      <c r="B68" s="7">
        <v>19.9136</v>
      </c>
    </row>
    <row r="69" ht="12.75">
      <c r="B69" s="7">
        <v>4.445</v>
      </c>
    </row>
    <row r="70" ht="12.75">
      <c r="B70" s="7">
        <v>19.9136</v>
      </c>
    </row>
    <row r="71" ht="12.75">
      <c r="B71" s="7">
        <v>11.43</v>
      </c>
    </row>
    <row r="72" ht="12.75">
      <c r="B72" s="7">
        <v>17.78</v>
      </c>
    </row>
    <row r="73" ht="12.75">
      <c r="B73" s="7">
        <v>7.62</v>
      </c>
    </row>
    <row r="74" ht="12.75">
      <c r="B74" s="7">
        <v>6.35</v>
      </c>
    </row>
    <row r="75" ht="12.75">
      <c r="B75" s="7">
        <v>4.445</v>
      </c>
    </row>
    <row r="76" ht="12.75">
      <c r="B76" s="7">
        <v>40.64</v>
      </c>
    </row>
    <row r="77" ht="12.75">
      <c r="B77" s="7">
        <v>9.525</v>
      </c>
    </row>
    <row r="78" ht="12.75">
      <c r="B78" s="7">
        <v>9.525</v>
      </c>
    </row>
    <row r="79" ht="12.75">
      <c r="B79" s="7">
        <v>35.56</v>
      </c>
    </row>
    <row r="80" ht="12.75">
      <c r="B80" s="7">
        <v>4.445</v>
      </c>
    </row>
    <row r="81" ht="12.75">
      <c r="B81" s="7">
        <v>44.45</v>
      </c>
    </row>
    <row r="82" ht="12.75">
      <c r="B82" s="7">
        <v>13.335</v>
      </c>
    </row>
    <row r="83" ht="12.75">
      <c r="B83" s="7">
        <v>6.985</v>
      </c>
    </row>
    <row r="84" ht="12.75">
      <c r="B84" s="7">
        <v>20.955</v>
      </c>
    </row>
    <row r="85" ht="12.75">
      <c r="B85" s="7">
        <v>4.445</v>
      </c>
    </row>
    <row r="86" ht="12.75">
      <c r="B86" s="7">
        <v>11.43</v>
      </c>
    </row>
    <row r="87" ht="12.75">
      <c r="B87" s="7">
        <v>3.175</v>
      </c>
    </row>
    <row r="88" ht="12.75">
      <c r="B88" s="7">
        <v>5.08</v>
      </c>
    </row>
    <row r="89" ht="12.75">
      <c r="B89" s="7">
        <v>3.81</v>
      </c>
    </row>
    <row r="90" ht="12.75">
      <c r="B90" s="7">
        <v>3.81</v>
      </c>
    </row>
    <row r="91" ht="12.75">
      <c r="B91" s="7">
        <v>5.08</v>
      </c>
    </row>
    <row r="92" ht="12.75">
      <c r="B92" s="7">
        <v>3.81</v>
      </c>
    </row>
    <row r="93" ht="12.75">
      <c r="B93" s="7">
        <v>3.81</v>
      </c>
    </row>
    <row r="94" ht="12.75">
      <c r="B94" s="7">
        <v>3.81</v>
      </c>
    </row>
    <row r="95" ht="12.75">
      <c r="B95" s="7">
        <v>7.62</v>
      </c>
    </row>
    <row r="96" ht="12.75">
      <c r="B96" s="7">
        <v>5.715</v>
      </c>
    </row>
    <row r="97" ht="12.75">
      <c r="B97" s="7">
        <v>6.985</v>
      </c>
    </row>
    <row r="98" ht="12.75">
      <c r="B98" s="7">
        <v>9.525</v>
      </c>
    </row>
    <row r="99" ht="12.75">
      <c r="B99" s="7">
        <v>7.62</v>
      </c>
    </row>
    <row r="100" ht="12.75">
      <c r="B100" s="7">
        <v>7.62</v>
      </c>
    </row>
    <row r="101" ht="12.75">
      <c r="B101" s="7">
        <v>5.08</v>
      </c>
    </row>
    <row r="102" ht="12.75">
      <c r="B102" s="7">
        <v>3.81</v>
      </c>
    </row>
    <row r="103" ht="12.75">
      <c r="B103" s="7">
        <v>3.81</v>
      </c>
    </row>
    <row r="104" ht="12.75">
      <c r="B104" s="7">
        <v>7.62</v>
      </c>
    </row>
    <row r="105" ht="12.75">
      <c r="B105" s="7">
        <v>32.004</v>
      </c>
    </row>
    <row r="106" ht="12.75">
      <c r="B106" s="7">
        <v>29.1338</v>
      </c>
    </row>
    <row r="107" ht="12.75">
      <c r="B107" s="7">
        <v>27.686</v>
      </c>
    </row>
    <row r="108" ht="12.75">
      <c r="B108" s="7">
        <v>23.495</v>
      </c>
    </row>
    <row r="109" ht="12.75">
      <c r="B109" s="7">
        <v>25.4</v>
      </c>
    </row>
    <row r="110" ht="12.75">
      <c r="B110" s="7">
        <v>33.02</v>
      </c>
    </row>
    <row r="111" ht="12.75">
      <c r="B111" s="7">
        <v>26.162000000000003</v>
      </c>
    </row>
    <row r="112" ht="12.75">
      <c r="B112" s="7">
        <v>30.733999999999998</v>
      </c>
    </row>
    <row r="113" ht="12.75">
      <c r="B113" s="7">
        <v>29.718</v>
      </c>
    </row>
    <row r="114" ht="12.75">
      <c r="B114" s="7">
        <v>25.907999999999998</v>
      </c>
    </row>
    <row r="115" ht="12.75">
      <c r="B115" s="7">
        <v>19.05</v>
      </c>
    </row>
    <row r="116" ht="12.75">
      <c r="B116" s="7">
        <v>19.304</v>
      </c>
    </row>
    <row r="117" ht="12.75">
      <c r="B117" s="7">
        <v>22.352000000000004</v>
      </c>
    </row>
    <row r="118" ht="12.75">
      <c r="B118" s="7">
        <v>20.828</v>
      </c>
    </row>
    <row r="119" ht="12.75">
      <c r="B119" s="7">
        <v>19.05</v>
      </c>
    </row>
    <row r="120" ht="12.75">
      <c r="B120" s="7">
        <v>45.974000000000004</v>
      </c>
    </row>
    <row r="121" ht="12.75">
      <c r="B121" s="7">
        <v>44.45</v>
      </c>
    </row>
    <row r="122" ht="12.75">
      <c r="B122" s="7">
        <v>35.56</v>
      </c>
    </row>
    <row r="123" ht="12.75">
      <c r="B123" s="7">
        <v>25.4</v>
      </c>
    </row>
    <row r="124" ht="12.75">
      <c r="B124" s="7">
        <v>20.32</v>
      </c>
    </row>
    <row r="125" ht="12.75">
      <c r="B125" s="7">
        <v>27.94</v>
      </c>
    </row>
    <row r="126" ht="12.75">
      <c r="B126" s="7">
        <v>38.608</v>
      </c>
    </row>
    <row r="127" ht="12.75">
      <c r="B127" s="7">
        <v>19.05</v>
      </c>
    </row>
    <row r="128" ht="12.75">
      <c r="B128" s="7">
        <v>30.988</v>
      </c>
    </row>
    <row r="129" ht="12.75">
      <c r="B129" s="7">
        <v>17.018</v>
      </c>
    </row>
    <row r="130" ht="12.75">
      <c r="B130" s="7">
        <v>17.018</v>
      </c>
    </row>
    <row r="131" ht="12.75">
      <c r="B131" s="7">
        <v>26.924</v>
      </c>
    </row>
    <row r="132" ht="12.75">
      <c r="B132" s="7">
        <v>29.464</v>
      </c>
    </row>
    <row r="133" ht="12.75">
      <c r="B133" s="7">
        <v>15.748000000000001</v>
      </c>
    </row>
    <row r="134" ht="12.75">
      <c r="B134" s="7">
        <v>21.59</v>
      </c>
    </row>
    <row r="135" ht="12.75">
      <c r="B135" s="7">
        <v>10.414</v>
      </c>
    </row>
    <row r="136" ht="12.75">
      <c r="B136" s="7">
        <v>12.953999999999999</v>
      </c>
    </row>
    <row r="137" ht="12.75">
      <c r="B137" s="7">
        <v>28.194</v>
      </c>
    </row>
    <row r="138" ht="12.75">
      <c r="B138" s="7">
        <v>28.702</v>
      </c>
    </row>
    <row r="139" ht="12.75">
      <c r="B139" s="7">
        <v>54.61</v>
      </c>
    </row>
    <row r="140" ht="12.75">
      <c r="B140" s="7">
        <v>9.652</v>
      </c>
    </row>
    <row r="141" ht="12.75">
      <c r="B141" s="7">
        <v>21.336000000000002</v>
      </c>
    </row>
    <row r="142" ht="12.75">
      <c r="B142" s="7">
        <v>36.068</v>
      </c>
    </row>
    <row r="143" ht="12.75">
      <c r="B143" s="7">
        <v>28.194</v>
      </c>
    </row>
    <row r="144" ht="12.75">
      <c r="B144" s="7">
        <v>44.70400000000001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1"/>
  <sheetViews>
    <sheetView workbookViewId="0" topLeftCell="A1">
      <selection activeCell="E5" sqref="E5:E15"/>
    </sheetView>
  </sheetViews>
  <sheetFormatPr defaultColWidth="9.140625" defaultRowHeight="12.75"/>
  <cols>
    <col min="1" max="1" width="8.8515625" style="0" customWidth="1"/>
    <col min="2" max="2" width="16.57421875" style="0" customWidth="1"/>
    <col min="3" max="3" width="12.7109375" style="0" customWidth="1"/>
    <col min="4" max="4" width="15.140625" style="0" customWidth="1"/>
    <col min="5" max="5" width="33.57421875" style="0" customWidth="1"/>
    <col min="6" max="6" width="28.140625" style="0" customWidth="1"/>
    <col min="7" max="7" width="26.28125" style="0" customWidth="1"/>
    <col min="8" max="16384" width="8.8515625" style="0" customWidth="1"/>
  </cols>
  <sheetData>
    <row r="2" spans="2:6" ht="18">
      <c r="B2" s="1" t="s">
        <v>41</v>
      </c>
      <c r="C2" s="1"/>
      <c r="D2" s="1"/>
      <c r="F2" s="1" t="s">
        <v>42</v>
      </c>
    </row>
    <row r="4" spans="2:7" ht="12.75">
      <c r="B4" s="24" t="s">
        <v>37</v>
      </c>
      <c r="C4" s="24" t="s">
        <v>12</v>
      </c>
      <c r="D4" s="25" t="s">
        <v>33</v>
      </c>
      <c r="E4" s="25" t="s">
        <v>34</v>
      </c>
      <c r="F4" s="25" t="s">
        <v>43</v>
      </c>
      <c r="G4" s="25" t="s">
        <v>44</v>
      </c>
    </row>
    <row r="5" spans="2:7" ht="18">
      <c r="B5" s="16" t="s">
        <v>17</v>
      </c>
      <c r="C5" s="17">
        <v>2</v>
      </c>
      <c r="D5" s="18">
        <f>(C5/140)*100</f>
        <v>1.4285714285714286</v>
      </c>
      <c r="E5" s="20">
        <f>(D5/100)*162</f>
        <v>2.314285714285714</v>
      </c>
      <c r="F5" s="31">
        <f>EXP(-2.48+2.4835*LN(1.5))*E5</f>
        <v>0.5305047798783902</v>
      </c>
      <c r="G5" s="33">
        <f>F5*0.6</f>
        <v>0.3183028679270341</v>
      </c>
    </row>
    <row r="6" spans="2:7" ht="18">
      <c r="B6" s="16" t="s">
        <v>18</v>
      </c>
      <c r="C6" s="17">
        <v>22</v>
      </c>
      <c r="D6" s="18">
        <f aca="true" t="shared" si="0" ref="D6:D15">(C6/140)*100</f>
        <v>15.714285714285714</v>
      </c>
      <c r="E6" s="20">
        <f aca="true" t="shared" si="1" ref="E6:E15">(D6/100)*162</f>
        <v>25.457142857142856</v>
      </c>
      <c r="F6" s="31">
        <f>EXP(-2.48+2.4835*LN(4.5))*E6</f>
        <v>89.3331447537713</v>
      </c>
      <c r="G6" s="33">
        <f aca="true" t="shared" si="2" ref="G6:G15">F6*0.6</f>
        <v>53.59988685226278</v>
      </c>
    </row>
    <row r="7" spans="2:7" ht="18">
      <c r="B7" s="16" t="s">
        <v>19</v>
      </c>
      <c r="C7" s="17">
        <v>42</v>
      </c>
      <c r="D7" s="18">
        <f t="shared" si="0"/>
        <v>30</v>
      </c>
      <c r="E7" s="20">
        <f t="shared" si="1"/>
        <v>48.6</v>
      </c>
      <c r="F7" s="31">
        <f>EXP(-2.48+2.4835*LN(7.5))*E7</f>
        <v>606.4578218413653</v>
      </c>
      <c r="G7" s="33">
        <f t="shared" si="2"/>
        <v>363.8746931048192</v>
      </c>
    </row>
    <row r="8" spans="2:7" ht="18">
      <c r="B8" s="16" t="s">
        <v>20</v>
      </c>
      <c r="C8" s="17">
        <v>14</v>
      </c>
      <c r="D8" s="18">
        <f t="shared" si="0"/>
        <v>10</v>
      </c>
      <c r="E8" s="20">
        <f t="shared" si="1"/>
        <v>16.2</v>
      </c>
      <c r="F8" s="31">
        <f>EXP(-2.48+2.4835*LN(12.5))*E8</f>
        <v>718.8540381578949</v>
      </c>
      <c r="G8" s="33">
        <f t="shared" si="2"/>
        <v>431.3124228947369</v>
      </c>
    </row>
    <row r="9" spans="2:7" ht="18">
      <c r="B9" s="16" t="s">
        <v>21</v>
      </c>
      <c r="C9" s="17">
        <v>16</v>
      </c>
      <c r="D9" s="18">
        <f t="shared" si="0"/>
        <v>11.428571428571429</v>
      </c>
      <c r="E9" s="20">
        <f t="shared" si="1"/>
        <v>18.514285714285712</v>
      </c>
      <c r="F9" s="31">
        <f>EXP(-2.48+2.4835*LN(17.5))*E9</f>
        <v>1894.705170667756</v>
      </c>
      <c r="G9" s="33">
        <f t="shared" si="2"/>
        <v>1136.8231024006536</v>
      </c>
    </row>
    <row r="10" spans="2:7" ht="18">
      <c r="B10" s="16" t="s">
        <v>22</v>
      </c>
      <c r="C10" s="17">
        <v>9</v>
      </c>
      <c r="D10" s="18">
        <f t="shared" si="0"/>
        <v>6.428571428571428</v>
      </c>
      <c r="E10" s="20">
        <f t="shared" si="1"/>
        <v>10.414285714285713</v>
      </c>
      <c r="F10" s="31">
        <f>EXP(-2.48+2.4835*LN(22.5))*E10</f>
        <v>1989.410734164808</v>
      </c>
      <c r="G10" s="33">
        <f t="shared" si="2"/>
        <v>1193.6464404988847</v>
      </c>
    </row>
    <row r="11" spans="2:7" ht="18">
      <c r="B11" s="16" t="s">
        <v>23</v>
      </c>
      <c r="C11" s="17">
        <v>18</v>
      </c>
      <c r="D11" s="18">
        <f t="shared" si="0"/>
        <v>12.857142857142856</v>
      </c>
      <c r="E11" s="20">
        <f t="shared" si="1"/>
        <v>20.828571428571426</v>
      </c>
      <c r="F11" s="31">
        <f>EXP(-2.48+2.4835*LN(27.5))*E11</f>
        <v>6549.255205784904</v>
      </c>
      <c r="G11" s="33">
        <f t="shared" si="2"/>
        <v>3929.5531234709424</v>
      </c>
    </row>
    <row r="12" spans="2:7" ht="18">
      <c r="B12" s="16" t="s">
        <v>24</v>
      </c>
      <c r="C12" s="17">
        <v>6</v>
      </c>
      <c r="D12" s="18">
        <f t="shared" si="0"/>
        <v>4.285714285714286</v>
      </c>
      <c r="E12" s="20">
        <f t="shared" si="1"/>
        <v>6.942857142857143</v>
      </c>
      <c r="F12" s="31">
        <f>EXP(-2.48+2.4835*LN(32.5))*E12</f>
        <v>3305.5995530531754</v>
      </c>
      <c r="G12" s="33">
        <f t="shared" si="2"/>
        <v>1983.3597318319053</v>
      </c>
    </row>
    <row r="13" spans="2:7" ht="18">
      <c r="B13" s="16" t="s">
        <v>25</v>
      </c>
      <c r="C13" s="17">
        <v>5</v>
      </c>
      <c r="D13" s="18">
        <f t="shared" si="0"/>
        <v>3.571428571428571</v>
      </c>
      <c r="E13" s="20">
        <f t="shared" si="1"/>
        <v>5.785714285714286</v>
      </c>
      <c r="F13" s="31">
        <f>EXP(-2.48+2.4835*LN(37.5))*E13</f>
        <v>3930.1879655507555</v>
      </c>
      <c r="G13" s="33">
        <f t="shared" si="2"/>
        <v>2358.112779330453</v>
      </c>
    </row>
    <row r="14" spans="2:7" ht="18">
      <c r="B14" s="16" t="s">
        <v>26</v>
      </c>
      <c r="C14" s="17">
        <v>4</v>
      </c>
      <c r="D14" s="18">
        <f t="shared" si="0"/>
        <v>2.857142857142857</v>
      </c>
      <c r="E14" s="20">
        <f t="shared" si="1"/>
        <v>4.628571428571428</v>
      </c>
      <c r="F14" s="31">
        <f>EXP(-2.48+2.4835*LN(42.5))*E14</f>
        <v>4290.427452844337</v>
      </c>
      <c r="G14" s="33">
        <f t="shared" si="2"/>
        <v>2574.256471706602</v>
      </c>
    </row>
    <row r="15" spans="2:7" ht="18">
      <c r="B15" s="16" t="s">
        <v>27</v>
      </c>
      <c r="C15" s="17">
        <v>3</v>
      </c>
      <c r="D15" s="18">
        <f t="shared" si="0"/>
        <v>2.142857142857143</v>
      </c>
      <c r="E15" s="20">
        <f t="shared" si="1"/>
        <v>3.4714285714285715</v>
      </c>
      <c r="F15" s="31">
        <f>EXP(-2.48+2.4835*LN(52.5))*E15</f>
        <v>5438.430069241035</v>
      </c>
      <c r="G15" s="33">
        <f t="shared" si="2"/>
        <v>3263.058041544621</v>
      </c>
    </row>
    <row r="16" spans="2:8" ht="12.75">
      <c r="B16" s="8"/>
      <c r="C16" s="8"/>
      <c r="H16" s="30"/>
    </row>
    <row r="17" spans="2:7" ht="18">
      <c r="B17" s="19"/>
      <c r="C17" s="19"/>
      <c r="E17" s="1" t="s">
        <v>45</v>
      </c>
      <c r="G17" s="33">
        <f>SUM(G5:G16)</f>
        <v>17287.91499650381</v>
      </c>
    </row>
    <row r="18" spans="2:3" ht="12.75">
      <c r="B18" s="19"/>
      <c r="C18" s="19"/>
    </row>
    <row r="19" spans="5:7" ht="23.25">
      <c r="E19" s="9" t="s">
        <v>14</v>
      </c>
      <c r="G19" s="34">
        <v>3470</v>
      </c>
    </row>
    <row r="21" spans="5:7" ht="18">
      <c r="E21" s="11" t="s">
        <v>32</v>
      </c>
      <c r="G21" s="14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46" sqref="B46"/>
    </sheetView>
  </sheetViews>
  <sheetFormatPr defaultColWidth="9.140625" defaultRowHeight="12.75"/>
  <cols>
    <col min="1" max="16384" width="8.8515625" style="0" customWidth="1"/>
  </cols>
  <sheetData>
    <row r="1" spans="1:8" ht="14.25" thickBot="1" thickTop="1">
      <c r="A1" s="35" t="s">
        <v>48</v>
      </c>
      <c r="B1" s="36" t="s">
        <v>49</v>
      </c>
      <c r="C1" s="36"/>
      <c r="D1" s="36"/>
      <c r="E1" s="36"/>
      <c r="F1" s="36"/>
      <c r="G1" s="36"/>
      <c r="H1" s="36"/>
    </row>
    <row r="2" spans="1:8" ht="39" thickBot="1">
      <c r="A2" s="37"/>
      <c r="B2" s="38" t="s">
        <v>50</v>
      </c>
      <c r="C2" s="39" t="s">
        <v>51</v>
      </c>
      <c r="D2" s="39" t="s">
        <v>52</v>
      </c>
      <c r="E2" s="39" t="s">
        <v>53</v>
      </c>
      <c r="F2" s="39" t="s">
        <v>54</v>
      </c>
      <c r="G2" s="39" t="s">
        <v>55</v>
      </c>
      <c r="H2" s="39" t="s">
        <v>56</v>
      </c>
    </row>
    <row r="3" spans="1:8" ht="13.5" thickTop="1">
      <c r="A3" s="40" t="s">
        <v>57</v>
      </c>
      <c r="B3" s="41" t="s">
        <v>58</v>
      </c>
      <c r="C3" s="42"/>
      <c r="D3" s="42"/>
      <c r="E3" s="42"/>
      <c r="F3" s="42"/>
      <c r="G3" s="42"/>
      <c r="H3" s="42"/>
    </row>
    <row r="4" spans="1:8" ht="12.75">
      <c r="A4" s="43">
        <v>0</v>
      </c>
      <c r="B4" s="43">
        <v>0</v>
      </c>
      <c r="C4" s="43">
        <v>0</v>
      </c>
      <c r="D4" s="43">
        <v>0.21</v>
      </c>
      <c r="E4" s="43">
        <v>1.51</v>
      </c>
      <c r="F4" s="43">
        <v>0.82</v>
      </c>
      <c r="G4" s="43">
        <v>5.31</v>
      </c>
      <c r="H4" s="43">
        <v>2.5</v>
      </c>
    </row>
    <row r="5" spans="1:8" ht="12.75">
      <c r="A5" s="43">
        <v>5</v>
      </c>
      <c r="B5" s="43">
        <v>0.69</v>
      </c>
      <c r="C5" s="43">
        <v>0.07</v>
      </c>
      <c r="D5" s="43">
        <v>0.21</v>
      </c>
      <c r="E5" s="43">
        <v>1.04</v>
      </c>
      <c r="F5" s="43">
        <v>0.57</v>
      </c>
      <c r="G5" s="43">
        <v>5.31</v>
      </c>
      <c r="H5" s="43">
        <v>2.6</v>
      </c>
    </row>
    <row r="6" spans="1:8" ht="12.75">
      <c r="A6" s="47">
        <v>15</v>
      </c>
      <c r="B6" s="47">
        <v>4.3</v>
      </c>
      <c r="C6" s="45">
        <v>0.36</v>
      </c>
      <c r="D6" s="45">
        <v>0.19</v>
      </c>
      <c r="E6" s="45">
        <v>0.73</v>
      </c>
      <c r="F6" s="45">
        <v>0.41</v>
      </c>
      <c r="G6" s="45">
        <v>5.31</v>
      </c>
      <c r="H6" s="45">
        <v>6</v>
      </c>
    </row>
    <row r="7" spans="1:8" ht="12.75">
      <c r="A7" s="47">
        <v>25</v>
      </c>
      <c r="B7" s="47">
        <v>7.19</v>
      </c>
      <c r="C7" s="45">
        <v>0.4</v>
      </c>
      <c r="D7" s="45">
        <v>0.19</v>
      </c>
      <c r="E7" s="45">
        <v>0.68</v>
      </c>
      <c r="F7" s="45">
        <v>0.45</v>
      </c>
      <c r="G7" s="45">
        <v>5.31</v>
      </c>
      <c r="H7" s="45">
        <v>8.9</v>
      </c>
    </row>
    <row r="8" spans="1:8" ht="12.75">
      <c r="A8" s="43">
        <v>35</v>
      </c>
      <c r="B8" s="43">
        <v>9.62</v>
      </c>
      <c r="C8" s="43">
        <v>0.42</v>
      </c>
      <c r="D8" s="43">
        <v>0.18</v>
      </c>
      <c r="E8" s="43">
        <v>0.74</v>
      </c>
      <c r="F8" s="43">
        <v>0.53</v>
      </c>
      <c r="G8" s="43">
        <v>5.31</v>
      </c>
      <c r="H8" s="43">
        <v>11.5</v>
      </c>
    </row>
    <row r="9" spans="1:8" ht="12.75">
      <c r="A9" s="43">
        <v>45</v>
      </c>
      <c r="B9" s="43">
        <v>11.82</v>
      </c>
      <c r="C9" s="43">
        <v>0.45</v>
      </c>
      <c r="D9" s="43">
        <v>0.18</v>
      </c>
      <c r="E9" s="43">
        <v>0.84</v>
      </c>
      <c r="F9" s="43">
        <v>0.63</v>
      </c>
      <c r="G9" s="43">
        <v>5.31</v>
      </c>
      <c r="H9" s="43">
        <v>13.9</v>
      </c>
    </row>
    <row r="10" spans="1:8" ht="12.75">
      <c r="A10" s="43">
        <v>55</v>
      </c>
      <c r="B10" s="43">
        <v>13.68</v>
      </c>
      <c r="C10" s="43">
        <v>0.46</v>
      </c>
      <c r="D10" s="43">
        <v>0.18</v>
      </c>
      <c r="E10" s="43">
        <v>0.95</v>
      </c>
      <c r="F10" s="43">
        <v>0.73</v>
      </c>
      <c r="G10" s="43">
        <v>5.31</v>
      </c>
      <c r="H10" s="43">
        <v>16</v>
      </c>
    </row>
    <row r="11" spans="1:8" ht="12.75">
      <c r="A11" s="43">
        <v>65</v>
      </c>
      <c r="B11" s="43">
        <v>15.43</v>
      </c>
      <c r="C11" s="43">
        <v>0.48</v>
      </c>
      <c r="D11" s="43">
        <v>0.18</v>
      </c>
      <c r="E11" s="43">
        <v>1.06</v>
      </c>
      <c r="F11" s="43">
        <v>0.81</v>
      </c>
      <c r="G11" s="43">
        <v>5.31</v>
      </c>
      <c r="H11" s="43">
        <v>18</v>
      </c>
    </row>
    <row r="12" spans="1:8" ht="12.75">
      <c r="A12" s="43">
        <v>75</v>
      </c>
      <c r="B12" s="43">
        <v>17.06</v>
      </c>
      <c r="C12" s="43">
        <v>0.49</v>
      </c>
      <c r="D12" s="43">
        <v>0.18</v>
      </c>
      <c r="E12" s="43">
        <v>1.17</v>
      </c>
      <c r="F12" s="43">
        <v>0.89</v>
      </c>
      <c r="G12" s="43">
        <v>5.31</v>
      </c>
      <c r="H12" s="43">
        <v>19.8</v>
      </c>
    </row>
    <row r="13" spans="1:8" ht="12.75">
      <c r="A13" s="43">
        <v>85</v>
      </c>
      <c r="B13" s="43">
        <v>18.6</v>
      </c>
      <c r="C13" s="43">
        <v>0.5</v>
      </c>
      <c r="D13" s="43">
        <v>0.18</v>
      </c>
      <c r="E13" s="43">
        <v>1.27</v>
      </c>
      <c r="F13" s="43">
        <v>0.97</v>
      </c>
      <c r="G13" s="43">
        <v>5.31</v>
      </c>
      <c r="H13" s="43">
        <v>21.5</v>
      </c>
    </row>
    <row r="14" spans="1:8" ht="12.75">
      <c r="A14" s="43">
        <v>95</v>
      </c>
      <c r="B14" s="43">
        <v>20.04</v>
      </c>
      <c r="C14" s="43">
        <v>0.51</v>
      </c>
      <c r="D14" s="43">
        <v>0.18</v>
      </c>
      <c r="E14" s="43">
        <v>1.37</v>
      </c>
      <c r="F14" s="43">
        <v>1.03</v>
      </c>
      <c r="G14" s="43">
        <v>5.31</v>
      </c>
      <c r="H14" s="43">
        <v>23.1</v>
      </c>
    </row>
    <row r="15" spans="1:8" ht="12.75">
      <c r="A15" s="43">
        <v>105</v>
      </c>
      <c r="B15" s="43">
        <v>21.39</v>
      </c>
      <c r="C15" s="43">
        <v>0.51</v>
      </c>
      <c r="D15" s="43">
        <v>0.17</v>
      </c>
      <c r="E15" s="43">
        <v>1.46</v>
      </c>
      <c r="F15" s="43">
        <v>1.09</v>
      </c>
      <c r="G15" s="43">
        <v>5.31</v>
      </c>
      <c r="H15" s="43">
        <v>24.6</v>
      </c>
    </row>
    <row r="16" spans="1:8" ht="12.75">
      <c r="A16" s="43">
        <v>115</v>
      </c>
      <c r="B16" s="43">
        <v>22.65</v>
      </c>
      <c r="C16" s="43">
        <v>0.52</v>
      </c>
      <c r="D16" s="43">
        <v>0.17</v>
      </c>
      <c r="E16" s="43">
        <v>1.55</v>
      </c>
      <c r="F16" s="43">
        <v>1.15</v>
      </c>
      <c r="G16" s="43">
        <v>5.31</v>
      </c>
      <c r="H16" s="43">
        <v>26</v>
      </c>
    </row>
    <row r="17" spans="1:8" ht="12.75">
      <c r="A17" s="43">
        <v>125</v>
      </c>
      <c r="B17" s="43">
        <v>23.82</v>
      </c>
      <c r="C17" s="43">
        <v>0.53</v>
      </c>
      <c r="D17" s="43">
        <v>0.17</v>
      </c>
      <c r="E17" s="43">
        <v>1.63</v>
      </c>
      <c r="F17" s="43">
        <v>1.2</v>
      </c>
      <c r="G17" s="43">
        <v>5.31</v>
      </c>
      <c r="H17" s="43">
        <v>27.4</v>
      </c>
    </row>
    <row r="18" spans="1:8" ht="12.75">
      <c r="A18" s="43">
        <v>135</v>
      </c>
      <c r="B18" s="43">
        <v>24.91</v>
      </c>
      <c r="C18" s="43">
        <v>0.53</v>
      </c>
      <c r="D18" s="43">
        <v>0.17</v>
      </c>
      <c r="E18" s="43">
        <v>1.7</v>
      </c>
      <c r="F18" s="43">
        <v>1.25</v>
      </c>
      <c r="G18" s="43">
        <v>5.31</v>
      </c>
      <c r="H18" s="43">
        <v>28.6</v>
      </c>
    </row>
    <row r="19" spans="1:8" ht="12.75">
      <c r="A19" s="43">
        <v>145</v>
      </c>
      <c r="B19" s="43">
        <v>25.92</v>
      </c>
      <c r="C19" s="43">
        <v>0.54</v>
      </c>
      <c r="D19" s="43">
        <v>0.17</v>
      </c>
      <c r="E19" s="43">
        <v>1.77</v>
      </c>
      <c r="F19" s="43">
        <v>1.29</v>
      </c>
      <c r="G19" s="43">
        <v>5.31</v>
      </c>
      <c r="H19" s="43">
        <v>29.7</v>
      </c>
    </row>
    <row r="20" spans="1:8" ht="12.75">
      <c r="A20" s="43">
        <v>155</v>
      </c>
      <c r="B20" s="43">
        <v>26.85</v>
      </c>
      <c r="C20" s="43">
        <v>0.54</v>
      </c>
      <c r="D20" s="43">
        <v>0.17</v>
      </c>
      <c r="E20" s="43">
        <v>1.84</v>
      </c>
      <c r="F20" s="43">
        <v>1.33</v>
      </c>
      <c r="G20" s="43">
        <v>5.31</v>
      </c>
      <c r="H20" s="43">
        <v>30.7</v>
      </c>
    </row>
    <row r="21" spans="1:8" ht="12.75">
      <c r="A21" s="43">
        <v>165</v>
      </c>
      <c r="B21" s="43">
        <v>27.7</v>
      </c>
      <c r="C21" s="43">
        <v>0.55</v>
      </c>
      <c r="D21" s="43">
        <v>0.17</v>
      </c>
      <c r="E21" s="43">
        <v>1.89</v>
      </c>
      <c r="F21" s="43">
        <v>1.37</v>
      </c>
      <c r="G21" s="43">
        <v>5.31</v>
      </c>
      <c r="H21" s="43">
        <v>31.7</v>
      </c>
    </row>
    <row r="22" spans="1:8" ht="13.5" thickBot="1">
      <c r="A22" s="44">
        <v>175</v>
      </c>
      <c r="B22" s="44">
        <v>28.47</v>
      </c>
      <c r="C22" s="44">
        <v>0.55</v>
      </c>
      <c r="D22" s="44">
        <v>0.17</v>
      </c>
      <c r="E22" s="44">
        <v>1.95</v>
      </c>
      <c r="F22" s="44">
        <v>1.41</v>
      </c>
      <c r="G22" s="44">
        <v>5.31</v>
      </c>
      <c r="H22" s="44">
        <v>32.5</v>
      </c>
    </row>
    <row r="23" ht="13.5" thickTop="1"/>
    <row r="24" spans="1:6" ht="18">
      <c r="A24" s="1" t="s">
        <v>59</v>
      </c>
      <c r="B24" s="1"/>
      <c r="C24" s="1"/>
      <c r="D24" s="1"/>
      <c r="E24" s="1"/>
      <c r="F24" s="1"/>
    </row>
  </sheetData>
  <mergeCells count="3">
    <mergeCell ref="A1:A2"/>
    <mergeCell ref="B1:H1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jjc6</dc:creator>
  <cp:keywords/>
  <dc:description/>
  <cp:lastModifiedBy>jjc6</cp:lastModifiedBy>
  <dcterms:created xsi:type="dcterms:W3CDTF">2006-11-05T21:00:08Z</dcterms:created>
  <dcterms:modified xsi:type="dcterms:W3CDTF">2006-11-06T17:33:01Z</dcterms:modified>
  <cp:category/>
  <cp:version/>
  <cp:contentType/>
  <cp:contentStatus/>
</cp:coreProperties>
</file>